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<sst xmlns="http://schemas.openxmlformats.org/spreadsheetml/2006/main" count="162" uniqueCount="112">
  <si>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</si>
  <si>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</si>
  <si>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</si>
  <si>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</si>
  <si>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</si>
  <si>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</si>
  <si>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</si>
  <si>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</si>
  <si>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</si>
  <si>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</si>
  <si>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</si>
  <si>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</si>
  <si>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</si>
  <si>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</si>
  <si>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</si>
  <si>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</si>
  <si>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</si>
  <si>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</si>
  <si>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</si>
  <si>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</si>
  <si>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</si>
  <si>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</si>
  <si>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</si>
  <si>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</si>
  <si>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</si>
  <si>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</si>
  <si>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</si>
  <si>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</si>
  <si>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</si>
  <si>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</si>
  <si>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</si>
  <si>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</si>
  <si>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</si>
  <si>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</si>
  <si>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</si>
  <si>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</si>
  <si>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</si>
  <si>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</si>
  <si>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</si>
  <si>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</si>
  <si>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</si>
  <si>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</si>
  <si>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</si>
  <si>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</si>
  <si>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</si>
  <si>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</si>
  <si>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</si>
  <si>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</si>
  <si>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</si>
  <si>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</si>
  <si>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</si>
  <si>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</si>
  <si>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</si>
  <si>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</si>
  <si>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</si>
  <si>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</si>
  <si>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</si>
  <si>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</si>
  <si>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</si>
  <si>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</si>
  <si>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</si>
  <si>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</si>
  <si>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</si>
  <si>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</si>
  <si>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</si>
  <si>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</si>
  <si>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</si>
  <si>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</si>
  <si>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</si>
  <si>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</si>
  <si>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</si>
  <si>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</si>
  <si>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</si>
  <si>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</si>
  <si>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</si>
  <si>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</si>
  <si>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</si>
  <si>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</si>
  <si>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</si>
  <si>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</si>
  <si>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</si>
  <si>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</si>
  <si>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</si>
  <si>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</si>
  <si>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</si>
  <si>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</si>
  <si>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</si>
  <si>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</si>
  <si>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</si>
  <si>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</si>
  <si>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</si>
  <si>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</si>
  <si>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</si>
  <si>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</si>
  <si>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</si>
  <si>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</si>
  <si>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</si>
  <si>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</si>
  <si>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</si>
  <si>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</si>
  <si>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</si>
  <si>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</si>
  <si>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</si>
  <si>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</si>
  <si>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</si>
  <si>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</si>
  <si>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</si>
  <si>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</si>
  <si>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</si>
  <si>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</si>
  <si>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</si>
  <si>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міського бюджету за 2017 рік станом на 06.03.2017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</si>
</sst>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52355979"/>
        <c:axId val="1441764"/>
      </c:bar3DChart>
      <c:catAx>
        <c:axId val="52355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1764"/>
        <c:crosses val="autoZero"/>
        <c:auto val="1"/>
        <c:lblOffset val="100"/>
        <c:tickLblSkip val="1"/>
        <c:noMultiLvlLbl val="0"/>
      </c:catAx>
      <c:valAx>
        <c:axId val="1441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55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12975877"/>
        <c:axId val="49674030"/>
      </c:bar3DChart>
      <c:catAx>
        <c:axId val="1297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74030"/>
        <c:crosses val="autoZero"/>
        <c:auto val="1"/>
        <c:lblOffset val="100"/>
        <c:tickLblSkip val="1"/>
        <c:noMultiLvlLbl val="0"/>
      </c:catAx>
      <c:valAx>
        <c:axId val="49674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44413087"/>
        <c:axId val="64173464"/>
      </c:bar3DChart>
      <c:catAx>
        <c:axId val="44413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73464"/>
        <c:crosses val="autoZero"/>
        <c:auto val="1"/>
        <c:lblOffset val="100"/>
        <c:tickLblSkip val="1"/>
        <c:noMultiLvlLbl val="0"/>
      </c:catAx>
      <c:valAx>
        <c:axId val="64173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3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40690265"/>
        <c:axId val="30668066"/>
      </c:bar3DChart>
      <c:catAx>
        <c:axId val="406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68066"/>
        <c:crosses val="autoZero"/>
        <c:auto val="1"/>
        <c:lblOffset val="100"/>
        <c:tickLblSkip val="1"/>
        <c:noMultiLvlLbl val="0"/>
      </c:catAx>
      <c:valAx>
        <c:axId val="30668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0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7577139"/>
        <c:axId val="1085388"/>
      </c:bar3DChart>
      <c:catAx>
        <c:axId val="7577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5388"/>
        <c:crosses val="autoZero"/>
        <c:auto val="1"/>
        <c:lblOffset val="100"/>
        <c:tickLblSkip val="2"/>
        <c:noMultiLvlLbl val="0"/>
      </c:catAx>
      <c:valAx>
        <c:axId val="1085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7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9768493"/>
        <c:axId val="20807574"/>
      </c:bar3DChart>
      <c:catAx>
        <c:axId val="976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07574"/>
        <c:crosses val="autoZero"/>
        <c:auto val="1"/>
        <c:lblOffset val="100"/>
        <c:tickLblSkip val="1"/>
        <c:noMultiLvlLbl val="0"/>
      </c:catAx>
      <c:valAx>
        <c:axId val="20807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68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53050439"/>
        <c:axId val="7691904"/>
      </c:bar3DChart>
      <c:catAx>
        <c:axId val="5305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691904"/>
        <c:crosses val="autoZero"/>
        <c:auto val="1"/>
        <c:lblOffset val="100"/>
        <c:tickLblSkip val="1"/>
        <c:noMultiLvlLbl val="0"/>
      </c:catAx>
      <c:valAx>
        <c:axId val="769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0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2118273"/>
        <c:axId val="19064458"/>
      </c:bar3DChart>
      <c:catAx>
        <c:axId val="211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64458"/>
        <c:crosses val="autoZero"/>
        <c:auto val="1"/>
        <c:lblOffset val="100"/>
        <c:tickLblSkip val="1"/>
        <c:noMultiLvlLbl val="0"/>
      </c:catAx>
      <c:valAx>
        <c:axId val="19064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8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37362395"/>
        <c:axId val="717236"/>
      </c:bar3DChart>
      <c:catAx>
        <c:axId val="3736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7236"/>
        <c:crosses val="autoZero"/>
        <c:auto val="1"/>
        <c:lblOffset val="100"/>
        <c:tickLblSkip val="1"/>
        <c:noMultiLvlLbl val="0"/>
      </c:catAx>
      <c:valAx>
        <c:axId val="717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62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1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6" sqref="D56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172086.4</v>
      </c>
      <c r="C6" s="46">
        <f>625865.1-190.4-316.9+47.1+50</f>
        <v>625454.8999999999</v>
      </c>
      <c r="D6" s="47">
        <f>13522.8+199.8+351+3.4+1.2+14658+9356.3+1168.4+403.4+43.4+23+194.4+502.3+461.6+16471.9+946.1+4113.7+1906.3+1145.7+13071.9+14499.5+2217+39.1+0.3+3404.9</f>
        <v>98705.40000000001</v>
      </c>
      <c r="E6" s="3">
        <f>D6/D150*100</f>
        <v>40.46003038230383</v>
      </c>
      <c r="F6" s="3">
        <f>D6/B6*100</f>
        <v>57.35804805028173</v>
      </c>
      <c r="G6" s="3">
        <f aca="true" t="shared" si="0" ref="G6:G43">D6/C6*100</f>
        <v>15.781377682067887</v>
      </c>
      <c r="H6" s="47">
        <f>B6-D6</f>
        <v>73380.99999999999</v>
      </c>
      <c r="I6" s="47">
        <f aca="true" t="shared" si="1" ref="I6:I43">C6-D6</f>
        <v>526749.4999999999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6699.4+11261.7+10.2+8073.8+9792.3+0.1+0.8</f>
        <v>35838.299999999996</v>
      </c>
      <c r="E7" s="95">
        <f>D7/D6*100</f>
        <v>36.30834787154502</v>
      </c>
      <c r="F7" s="95">
        <f>D7/B7*100</f>
        <v>63.77874984873183</v>
      </c>
      <c r="G7" s="95">
        <f>D7/C7*100</f>
        <v>14.72799787946222</v>
      </c>
      <c r="H7" s="105">
        <f>B7-D7</f>
        <v>20353.300000000003</v>
      </c>
      <c r="I7" s="105">
        <f t="shared" si="1"/>
        <v>207496.2</v>
      </c>
    </row>
    <row r="8" spans="1:9" ht="18">
      <c r="A8" s="23" t="s">
        <v>3</v>
      </c>
      <c r="B8" s="42">
        <v>115100.9</v>
      </c>
      <c r="C8" s="43">
        <f>487771.7+47.1</f>
        <v>487818.8</v>
      </c>
      <c r="D8" s="44">
        <f>12945+14658+9353.4+10.2+0.1+7+16015+13071.9+6973.3+1906+3.4</f>
        <v>74943.29999999999</v>
      </c>
      <c r="E8" s="1">
        <f>D8/D6*100</f>
        <v>75.92624111750723</v>
      </c>
      <c r="F8" s="1">
        <f>D8/B8*100</f>
        <v>65.11095916713074</v>
      </c>
      <c r="G8" s="1">
        <f t="shared" si="0"/>
        <v>15.362938041748286</v>
      </c>
      <c r="H8" s="44">
        <f>B8-D8</f>
        <v>40157.600000000006</v>
      </c>
      <c r="I8" s="44">
        <f t="shared" si="1"/>
        <v>412875.5</v>
      </c>
    </row>
    <row r="9" spans="1:9" ht="18">
      <c r="A9" s="23" t="s">
        <v>2</v>
      </c>
      <c r="B9" s="42">
        <v>23.9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23.9</v>
      </c>
      <c r="I9" s="44">
        <f t="shared" si="1"/>
        <v>92.5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577.8+199.8+74.7+2.9+214.2+13.4+43.4+23+50.5+482.2+461.6+80.5+165.5+636+126.3+890.8+56.1+6.4+310.6</f>
        <v>4415.700000000001</v>
      </c>
      <c r="E10" s="1">
        <f>D10/D6*100</f>
        <v>4.473615425295881</v>
      </c>
      <c r="F10" s="1">
        <f aca="true" t="shared" si="3" ref="F10:F41">D10/B10*100</f>
        <v>52.29517515810418</v>
      </c>
      <c r="G10" s="1">
        <f t="shared" si="0"/>
        <v>16.07960235238425</v>
      </c>
      <c r="H10" s="44">
        <f t="shared" si="2"/>
        <v>4028.0999999999985</v>
      </c>
      <c r="I10" s="44">
        <f t="shared" si="1"/>
        <v>23045.8</v>
      </c>
    </row>
    <row r="11" spans="1:9" ht="18">
      <c r="A11" s="23" t="s">
        <v>0</v>
      </c>
      <c r="B11" s="42">
        <v>42044.8</v>
      </c>
      <c r="C11" s="43">
        <v>80900.5</v>
      </c>
      <c r="D11" s="49">
        <f>143.9+390+0.1+142.7+13.1+169.2+704.4+3378.9+1906.3+468.5+6301.9+20.7+31.8+0.1+3059.4</f>
        <v>16731</v>
      </c>
      <c r="E11" s="1">
        <f>D11/D6*100</f>
        <v>16.950440401437003</v>
      </c>
      <c r="F11" s="1">
        <f t="shared" si="3"/>
        <v>39.79326813303904</v>
      </c>
      <c r="G11" s="1">
        <f t="shared" si="0"/>
        <v>20.680959944623332</v>
      </c>
      <c r="H11" s="44">
        <f t="shared" si="2"/>
        <v>25313.800000000003</v>
      </c>
      <c r="I11" s="44">
        <f t="shared" si="1"/>
        <v>64169.5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</f>
        <v>2235.9</v>
      </c>
      <c r="E12" s="1">
        <f>D12/D6*100</f>
        <v>2.265225610756858</v>
      </c>
      <c r="F12" s="1">
        <f t="shared" si="3"/>
        <v>61.33483294014375</v>
      </c>
      <c r="G12" s="1">
        <f t="shared" si="0"/>
        <v>15.919090947926012</v>
      </c>
      <c r="H12" s="44">
        <f t="shared" si="2"/>
        <v>1409.5</v>
      </c>
      <c r="I12" s="44">
        <f t="shared" si="1"/>
        <v>11809.5</v>
      </c>
    </row>
    <row r="13" spans="1:9" ht="18.75" thickBot="1">
      <c r="A13" s="23" t="s">
        <v>28</v>
      </c>
      <c r="B13" s="43">
        <f>B6-B8-B9-B10-B11-B12</f>
        <v>2827.6</v>
      </c>
      <c r="C13" s="43">
        <f>C6-C8-C9-C10-C11-C12</f>
        <v>15136.199999999919</v>
      </c>
      <c r="D13" s="43">
        <f>D6-D8-D9-D10-D11-D12</f>
        <v>379.50000000001955</v>
      </c>
      <c r="E13" s="1">
        <f>D13/D6*100</f>
        <v>0.3844774450030287</v>
      </c>
      <c r="F13" s="1">
        <f t="shared" si="3"/>
        <v>13.421275993776332</v>
      </c>
      <c r="G13" s="1">
        <f t="shared" si="0"/>
        <v>2.50723431244316</v>
      </c>
      <c r="H13" s="44">
        <f t="shared" si="2"/>
        <v>2448.0999999999804</v>
      </c>
      <c r="I13" s="44">
        <f t="shared" si="1"/>
        <v>14756.699999999899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</f>
        <v>344034.69999999995</v>
      </c>
      <c r="D18" s="47">
        <f>7750.2+16091.8+509.8+21.4+337.2+206.3+9326.4+708.9+873+242.1+3327.1+2.3+17653.4+33.8-2.1+533.8</f>
        <v>57615.40000000001</v>
      </c>
      <c r="E18" s="3">
        <f>D18/D150*100</f>
        <v>23.616953423911845</v>
      </c>
      <c r="F18" s="3">
        <f>D18/B18*100</f>
        <v>56.68887699440348</v>
      </c>
      <c r="G18" s="3">
        <f t="shared" si="0"/>
        <v>16.746973488430097</v>
      </c>
      <c r="H18" s="47">
        <f>B18-D18</f>
        <v>44018.999999999985</v>
      </c>
      <c r="I18" s="47">
        <f t="shared" si="1"/>
        <v>286419.29999999993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7750.2+9045.4-324.4+287.3+8839.2+63.1+167.7+672.4+2.3+8064+287.9+29.4+0.1+353.7</f>
        <v>35238.299999999996</v>
      </c>
      <c r="E19" s="95">
        <f>D19/D18*100</f>
        <v>61.16125202636793</v>
      </c>
      <c r="F19" s="95">
        <f t="shared" si="3"/>
        <v>57.95973216180164</v>
      </c>
      <c r="G19" s="95">
        <f t="shared" si="0"/>
        <v>14.712939786351459</v>
      </c>
      <c r="H19" s="105">
        <f t="shared" si="2"/>
        <v>25559.600000000006</v>
      </c>
      <c r="I19" s="105">
        <f t="shared" si="1"/>
        <v>204267.2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344034.69999999995</v>
      </c>
      <c r="D25" s="43">
        <f>D18</f>
        <v>57615.40000000001</v>
      </c>
      <c r="E25" s="1">
        <f>D25/D18*100</f>
        <v>100</v>
      </c>
      <c r="F25" s="1">
        <f t="shared" si="3"/>
        <v>56.68887699440348</v>
      </c>
      <c r="G25" s="1">
        <f t="shared" si="0"/>
        <v>16.746973488430097</v>
      </c>
      <c r="H25" s="44">
        <f t="shared" si="2"/>
        <v>44018.999999999985</v>
      </c>
      <c r="I25" s="44">
        <f t="shared" si="1"/>
        <v>286419.29999999993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14983.5</v>
      </c>
      <c r="C33" s="46">
        <v>67303.3</v>
      </c>
      <c r="D33" s="50">
        <f>1839.2+34.8+165.7+1873.2+1.3+5.1+223.7+77.9+1834.7+29.7+171.2+8.4+128.8+239.3+79.6+50.8+1967+148.5+65.1</f>
        <v>8944</v>
      </c>
      <c r="E33" s="3">
        <f>D33/D150*100</f>
        <v>3.666207844143537</v>
      </c>
      <c r="F33" s="3">
        <f>D33/B33*100</f>
        <v>59.69232822771715</v>
      </c>
      <c r="G33" s="3">
        <f t="shared" si="0"/>
        <v>13.289095779850319</v>
      </c>
      <c r="H33" s="47">
        <f t="shared" si="2"/>
        <v>6039.5</v>
      </c>
      <c r="I33" s="47">
        <f t="shared" si="1"/>
        <v>58359.3</v>
      </c>
    </row>
    <row r="34" spans="1:9" ht="18">
      <c r="A34" s="23" t="s">
        <v>3</v>
      </c>
      <c r="B34" s="42">
        <v>11159.5</v>
      </c>
      <c r="C34" s="43">
        <v>55535.9</v>
      </c>
      <c r="D34" s="44">
        <f>1743.2+1833.7+1830.2+1935.3</f>
        <v>7342.400000000001</v>
      </c>
      <c r="E34" s="1">
        <f>D34/D33*100</f>
        <v>82.09302325581396</v>
      </c>
      <c r="F34" s="1">
        <f t="shared" si="3"/>
        <v>65.7950625028003</v>
      </c>
      <c r="G34" s="1">
        <f t="shared" si="0"/>
        <v>13.22099758894697</v>
      </c>
      <c r="H34" s="44">
        <f t="shared" si="2"/>
        <v>3817.0999999999995</v>
      </c>
      <c r="I34" s="44">
        <f t="shared" si="1"/>
        <v>48193.5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1348.3</v>
      </c>
      <c r="C36" s="43">
        <v>2945.3</v>
      </c>
      <c r="D36" s="44">
        <f>5.4+1.2+41.8+16.1+2.9+29.7+160.9+0.8+93.4+46.9+11.2+0.1+33.7</f>
        <v>444.1</v>
      </c>
      <c r="E36" s="1">
        <f>D36/D33*100</f>
        <v>4.965339892665474</v>
      </c>
      <c r="F36" s="1">
        <f t="shared" si="3"/>
        <v>32.93777349254617</v>
      </c>
      <c r="G36" s="1">
        <f t="shared" si="0"/>
        <v>15.078260279088717</v>
      </c>
      <c r="H36" s="44">
        <f t="shared" si="2"/>
        <v>904.1999999999999</v>
      </c>
      <c r="I36" s="44">
        <f t="shared" si="1"/>
        <v>2501.2000000000003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134.5</v>
      </c>
      <c r="I37" s="53">
        <f t="shared" si="1"/>
        <v>856.1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</f>
        <v>10.2</v>
      </c>
      <c r="E38" s="1">
        <f>D38/D33*100</f>
        <v>0.11404293381037567</v>
      </c>
      <c r="F38" s="1">
        <f t="shared" si="3"/>
        <v>66.66666666666666</v>
      </c>
      <c r="G38" s="1">
        <f t="shared" si="0"/>
        <v>12.623762376237623</v>
      </c>
      <c r="H38" s="44">
        <f t="shared" si="2"/>
        <v>5.100000000000001</v>
      </c>
      <c r="I38" s="44">
        <f t="shared" si="1"/>
        <v>70.6</v>
      </c>
    </row>
    <row r="39" spans="1:9" ht="18.75" thickBot="1">
      <c r="A39" s="23" t="s">
        <v>28</v>
      </c>
      <c r="B39" s="42">
        <f>B33-B34-B36-B37-B35-B38</f>
        <v>2325.8999999999996</v>
      </c>
      <c r="C39" s="42">
        <f>C33-C34-C36-C37-C35-C38</f>
        <v>7885.200000000002</v>
      </c>
      <c r="D39" s="42">
        <f>D33-D34-D36-D37-D35-D38</f>
        <v>1147.2999999999995</v>
      </c>
      <c r="E39" s="1">
        <f>D39/D33*100</f>
        <v>12.827593917710193</v>
      </c>
      <c r="F39" s="1">
        <f t="shared" si="3"/>
        <v>49.32714218152112</v>
      </c>
      <c r="G39" s="1">
        <f t="shared" si="0"/>
        <v>14.550043118754113</v>
      </c>
      <c r="H39" s="44">
        <f>B39-D39</f>
        <v>1178.6000000000001</v>
      </c>
      <c r="I39" s="44">
        <f t="shared" si="1"/>
        <v>6737.900000000002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</f>
        <v>552.7</v>
      </c>
      <c r="C43" s="46">
        <f>1548.6+6.6</f>
        <v>1555.1999999999998</v>
      </c>
      <c r="D43" s="47">
        <f>29.1+22+50.2+8.1+0.6+111.5+89.2+3+14.7</f>
        <v>328.4</v>
      </c>
      <c r="E43" s="3">
        <f>D43/D150*100</f>
        <v>0.134613445440154</v>
      </c>
      <c r="F43" s="3">
        <f>D43/B43*100</f>
        <v>59.41740546408539</v>
      </c>
      <c r="G43" s="3">
        <f t="shared" si="0"/>
        <v>21.116255144032923</v>
      </c>
      <c r="H43" s="47">
        <f t="shared" si="2"/>
        <v>224.30000000000007</v>
      </c>
      <c r="I43" s="47">
        <f t="shared" si="1"/>
        <v>1226.7999999999997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</f>
        <v>1792.4000000000003</v>
      </c>
      <c r="E45" s="3">
        <f>D45/D150*100</f>
        <v>0.7347172338822536</v>
      </c>
      <c r="F45" s="3">
        <f>D45/B45*100</f>
        <v>59.03626362768026</v>
      </c>
      <c r="G45" s="3">
        <f aca="true" t="shared" si="4" ref="G45:G76">D45/C45*100</f>
        <v>15.205293518832713</v>
      </c>
      <c r="H45" s="47">
        <f>B45-D45</f>
        <v>1243.6999999999996</v>
      </c>
      <c r="I45" s="47">
        <f aca="true" t="shared" si="5" ref="I45:I77">C45-D45</f>
        <v>9995.6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</f>
        <v>1591.1000000000001</v>
      </c>
      <c r="E46" s="1">
        <f>D46/D45*100</f>
        <v>88.76924793572863</v>
      </c>
      <c r="F46" s="1">
        <f aca="true" t="shared" si="6" ref="F46:F74">D46/B46*100</f>
        <v>63.342489748795735</v>
      </c>
      <c r="G46" s="1">
        <f t="shared" si="4"/>
        <v>15.110591944689784</v>
      </c>
      <c r="H46" s="44">
        <f aca="true" t="shared" si="7" ref="H46:H74">B46-D46</f>
        <v>920.8</v>
      </c>
      <c r="I46" s="44">
        <f t="shared" si="5"/>
        <v>8938.6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</f>
        <v>5.4</v>
      </c>
      <c r="E48" s="1">
        <f>D48/D45*100</f>
        <v>0.3012720374916313</v>
      </c>
      <c r="F48" s="1">
        <f t="shared" si="6"/>
        <v>32.92682926829269</v>
      </c>
      <c r="G48" s="1">
        <f t="shared" si="4"/>
        <v>7.3569482288828345</v>
      </c>
      <c r="H48" s="44">
        <f t="shared" si="7"/>
        <v>10.999999999999998</v>
      </c>
      <c r="I48" s="44">
        <f t="shared" si="5"/>
        <v>68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</f>
        <v>170.9</v>
      </c>
      <c r="E49" s="1">
        <f>D49/D45*100</f>
        <v>9.53470207542959</v>
      </c>
      <c r="F49" s="1">
        <f t="shared" si="6"/>
        <v>39.152348224513176</v>
      </c>
      <c r="G49" s="1">
        <f t="shared" si="4"/>
        <v>19.754941625245635</v>
      </c>
      <c r="H49" s="44">
        <f t="shared" si="7"/>
        <v>265.6</v>
      </c>
      <c r="I49" s="44">
        <f t="shared" si="5"/>
        <v>694.2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25.000000000000178</v>
      </c>
      <c r="E50" s="1">
        <f>D50/D45*100</f>
        <v>1.3947779513501548</v>
      </c>
      <c r="F50" s="1">
        <f t="shared" si="6"/>
        <v>35.46099290780177</v>
      </c>
      <c r="G50" s="1">
        <f t="shared" si="4"/>
        <v>7.851758793969922</v>
      </c>
      <c r="H50" s="44">
        <f t="shared" si="7"/>
        <v>45.49999999999964</v>
      </c>
      <c r="I50" s="44">
        <f t="shared" si="5"/>
        <v>293.3999999999991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475.9+7.8+935.8+30.7-0.1+8+35.8+34+6+454.4+67.8+74.7+41.8+81.6+68+973+34+4.9+131.2</f>
        <v>3465.3</v>
      </c>
      <c r="E51" s="3">
        <f>D51/D150*100</f>
        <v>1.4204505861259613</v>
      </c>
      <c r="F51" s="3">
        <f>D51/B51*100</f>
        <v>54.77263028118925</v>
      </c>
      <c r="G51" s="3">
        <f t="shared" si="4"/>
        <v>13.40090569131472</v>
      </c>
      <c r="H51" s="47">
        <f>B51-D51</f>
        <v>2861.3999999999996</v>
      </c>
      <c r="I51" s="47">
        <f t="shared" si="5"/>
        <v>22393.4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</f>
        <v>2273.7</v>
      </c>
      <c r="E52" s="1">
        <f>D52/D51*100</f>
        <v>65.61336680806855</v>
      </c>
      <c r="F52" s="1">
        <f t="shared" si="6"/>
        <v>64.74088838268793</v>
      </c>
      <c r="G52" s="1">
        <f t="shared" si="4"/>
        <v>14.044027721157764</v>
      </c>
      <c r="H52" s="44">
        <f t="shared" si="7"/>
        <v>1238.3000000000002</v>
      </c>
      <c r="I52" s="44">
        <f t="shared" si="5"/>
        <v>13916.099999999999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1.9+1.9+0.5+7.4+2.1+1.2+12.9+5.1+0.1+4.5+16.8</f>
        <v>54.400000000000006</v>
      </c>
      <c r="E54" s="1">
        <f>D54/D51*100</f>
        <v>1.5698496522667593</v>
      </c>
      <c r="F54" s="1">
        <f t="shared" si="6"/>
        <v>27.132169576059855</v>
      </c>
      <c r="G54" s="1">
        <f t="shared" si="4"/>
        <v>6.714391508269564</v>
      </c>
      <c r="H54" s="44">
        <f t="shared" si="7"/>
        <v>146.1</v>
      </c>
      <c r="I54" s="44">
        <f t="shared" si="5"/>
        <v>755.8000000000001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0.5+0.6+7.5+73.9+2.1+51.2+20.8+16.3+5.9+0.4+16.8</f>
        <v>196.00000000000006</v>
      </c>
      <c r="E55" s="1">
        <f>D55/D51*100</f>
        <v>5.6560759530199425</v>
      </c>
      <c r="F55" s="1">
        <f t="shared" si="6"/>
        <v>39.83739837398375</v>
      </c>
      <c r="G55" s="1">
        <f t="shared" si="4"/>
        <v>18.693371483071058</v>
      </c>
      <c r="H55" s="44">
        <f t="shared" si="7"/>
        <v>295.99999999999994</v>
      </c>
      <c r="I55" s="44">
        <f t="shared" si="5"/>
        <v>852.5</v>
      </c>
    </row>
    <row r="56" spans="1:9" ht="18">
      <c r="A56" s="23" t="s">
        <v>14</v>
      </c>
      <c r="B56" s="42">
        <v>129.7</v>
      </c>
      <c r="C56" s="43">
        <v>518.9</v>
      </c>
      <c r="D56" s="43">
        <f>34+46</f>
        <v>80</v>
      </c>
      <c r="E56" s="1">
        <f>D56/D51*100</f>
        <v>2.3086024298040573</v>
      </c>
      <c r="F56" s="1">
        <f>D56/B56*100</f>
        <v>61.68080185042406</v>
      </c>
      <c r="G56" s="1">
        <f>D56/C56*100</f>
        <v>15.417228753131626</v>
      </c>
      <c r="H56" s="44">
        <f t="shared" si="7"/>
        <v>49.69999999999999</v>
      </c>
      <c r="I56" s="44">
        <f t="shared" si="5"/>
        <v>438.9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861.2000000000004</v>
      </c>
      <c r="E57" s="1">
        <f>D57/D51*100</f>
        <v>24.852105156840686</v>
      </c>
      <c r="F57" s="1">
        <f t="shared" si="6"/>
        <v>43.22208281053955</v>
      </c>
      <c r="G57" s="1">
        <f t="shared" si="4"/>
        <v>11.832433397908854</v>
      </c>
      <c r="H57" s="44">
        <f>B57-D57</f>
        <v>1131.2999999999993</v>
      </c>
      <c r="I57" s="44">
        <f>C57-D57</f>
        <v>6417.100000000001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</f>
        <v>415.1</v>
      </c>
      <c r="E59" s="3">
        <f>D59/D150*100</f>
        <v>0.17015237881305703</v>
      </c>
      <c r="F59" s="3">
        <f>D59/B59*100</f>
        <v>36.29765652325989</v>
      </c>
      <c r="G59" s="3">
        <f t="shared" si="4"/>
        <v>5.159983094249559</v>
      </c>
      <c r="H59" s="47">
        <f>B59-D59</f>
        <v>728.4999999999999</v>
      </c>
      <c r="I59" s="47">
        <f t="shared" si="5"/>
        <v>7629.5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</f>
        <v>395.5</v>
      </c>
      <c r="E60" s="1">
        <f>D60/D59*100</f>
        <v>95.27824620573355</v>
      </c>
      <c r="F60" s="1">
        <f t="shared" si="6"/>
        <v>55.82215949188426</v>
      </c>
      <c r="G60" s="1">
        <f t="shared" si="4"/>
        <v>13.636520359962761</v>
      </c>
      <c r="H60" s="44">
        <f t="shared" si="7"/>
        <v>313</v>
      </c>
      <c r="I60" s="44">
        <f t="shared" si="5"/>
        <v>2504.8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</f>
        <v>19</v>
      </c>
      <c r="E62" s="1">
        <f>D62/D59*100</f>
        <v>4.577210310768489</v>
      </c>
      <c r="F62" s="1">
        <f t="shared" si="6"/>
        <v>8.597285067873303</v>
      </c>
      <c r="G62" s="1">
        <f t="shared" si="4"/>
        <v>4.20540061974325</v>
      </c>
      <c r="H62" s="44">
        <f t="shared" si="7"/>
        <v>202</v>
      </c>
      <c r="I62" s="44">
        <f t="shared" si="5"/>
        <v>432.8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0.6000000000000227</v>
      </c>
      <c r="E64" s="1">
        <f>D64/D59*100</f>
        <v>0.14454348349795776</v>
      </c>
      <c r="F64" s="1">
        <f t="shared" si="6"/>
        <v>0.28024287716021623</v>
      </c>
      <c r="G64" s="1">
        <f t="shared" si="4"/>
        <v>0.0925497454882034</v>
      </c>
      <c r="H64" s="44">
        <f t="shared" si="7"/>
        <v>213.4999999999999</v>
      </c>
      <c r="I64" s="44">
        <f t="shared" si="5"/>
        <v>647.7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340.3</v>
      </c>
      <c r="C69" s="46">
        <f>C70+C71</f>
        <v>556.3</v>
      </c>
      <c r="D69" s="47">
        <f>SUM(D70:D71)</f>
        <v>20.7</v>
      </c>
      <c r="E69" s="35">
        <f>D69/D150*100</f>
        <v>0.00848507405789034</v>
      </c>
      <c r="F69" s="3">
        <f>D69/B69*100</f>
        <v>6.082868057596238</v>
      </c>
      <c r="G69" s="3">
        <f t="shared" si="4"/>
        <v>3.7210138414524536</v>
      </c>
      <c r="H69" s="47">
        <f>B69-D69</f>
        <v>319.6</v>
      </c>
      <c r="I69" s="47">
        <f t="shared" si="5"/>
        <v>535.5999999999999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</f>
        <v>20.7</v>
      </c>
      <c r="E70" s="1">
        <f>D70/D69*100</f>
        <v>100</v>
      </c>
      <c r="F70" s="1">
        <f t="shared" si="6"/>
        <v>7.275922671353251</v>
      </c>
      <c r="G70" s="1">
        <f t="shared" si="4"/>
        <v>7.162629757785467</v>
      </c>
      <c r="H70" s="44">
        <f t="shared" si="7"/>
        <v>263.8</v>
      </c>
      <c r="I70" s="44">
        <f t="shared" si="5"/>
        <v>268.3</v>
      </c>
    </row>
    <row r="71" spans="1:9" ht="18.75" thickBot="1">
      <c r="A71" s="23" t="s">
        <v>9</v>
      </c>
      <c r="B71" s="42">
        <f>55.8+6.6-6.6</f>
        <v>55.8</v>
      </c>
      <c r="C71" s="43">
        <v>267.3</v>
      </c>
      <c r="D71" s="44"/>
      <c r="E71" s="1">
        <f>D71/D70*100</f>
        <v>0</v>
      </c>
      <c r="F71" s="1">
        <f t="shared" si="6"/>
        <v>0</v>
      </c>
      <c r="G71" s="1">
        <f t="shared" si="4"/>
        <v>0</v>
      </c>
      <c r="H71" s="44">
        <f t="shared" si="7"/>
        <v>55.8</v>
      </c>
      <c r="I71" s="44">
        <f t="shared" si="5"/>
        <v>267.3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</f>
        <v>13282.7</v>
      </c>
      <c r="E90" s="3">
        <f>D90/D150*100</f>
        <v>5.444671168538165</v>
      </c>
      <c r="F90" s="3">
        <f aca="true" t="shared" si="10" ref="F90:F96">D90/B90*100</f>
        <v>31.770029826185336</v>
      </c>
      <c r="G90" s="3">
        <f t="shared" si="8"/>
        <v>8.408900987591796</v>
      </c>
      <c r="H90" s="47">
        <f aca="true" t="shared" si="11" ref="H90:H96">B90-D90</f>
        <v>28526.2</v>
      </c>
      <c r="I90" s="47">
        <f t="shared" si="9"/>
        <v>144677.3</v>
      </c>
    </row>
    <row r="91" spans="1:9" ht="18">
      <c r="A91" s="23" t="s">
        <v>3</v>
      </c>
      <c r="B91" s="42">
        <f>38207-12.7</f>
        <v>38194.3</v>
      </c>
      <c r="C91" s="43">
        <v>148246.2</v>
      </c>
      <c r="D91" s="44">
        <f>1016.5+861.2+216.8+0.1+15.6+1633.8+1584.8+610.3+2+34.8+60.4+677.1+1434.4+388.2+14.5+46.2+0.1+225.9+1690.4+1880.4+5.7+23.4</f>
        <v>12422.600000000002</v>
      </c>
      <c r="E91" s="1">
        <f>D91/D90*100</f>
        <v>93.5246598959549</v>
      </c>
      <c r="F91" s="1">
        <f t="shared" si="10"/>
        <v>32.52474845723054</v>
      </c>
      <c r="G91" s="1">
        <f t="shared" si="8"/>
        <v>8.379708889671372</v>
      </c>
      <c r="H91" s="44">
        <f t="shared" si="11"/>
        <v>25771.7</v>
      </c>
      <c r="I91" s="44">
        <f t="shared" si="9"/>
        <v>135823.6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48.5+5.1+5+1.3+22.8+67.3</f>
        <v>150</v>
      </c>
      <c r="E92" s="1">
        <f>D92/D90*100</f>
        <v>1.1292884729761268</v>
      </c>
      <c r="F92" s="1">
        <f t="shared" si="10"/>
        <v>12.322352747884663</v>
      </c>
      <c r="G92" s="1">
        <f t="shared" si="8"/>
        <v>5.723880027474625</v>
      </c>
      <c r="H92" s="44">
        <f t="shared" si="11"/>
        <v>1067.3</v>
      </c>
      <c r="I92" s="44">
        <f t="shared" si="9"/>
        <v>2470.6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2397.2999999999984</v>
      </c>
      <c r="C94" s="43">
        <f>C90-C91-C92-C93</f>
        <v>7093.199999999988</v>
      </c>
      <c r="D94" s="43">
        <f>D90-D91-D92-D93</f>
        <v>710.0999999999985</v>
      </c>
      <c r="E94" s="1">
        <f>D94/D90*100</f>
        <v>5.346051631068973</v>
      </c>
      <c r="F94" s="1">
        <f t="shared" si="10"/>
        <v>29.620823426354608</v>
      </c>
      <c r="G94" s="1">
        <f>D94/C94*100</f>
        <v>10.010996447301638</v>
      </c>
      <c r="H94" s="44">
        <f t="shared" si="11"/>
        <v>1687.1999999999998</v>
      </c>
      <c r="I94" s="44">
        <f>C94-D94</f>
        <v>6383.099999999989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158.8+434.4+321.9+32+1220.1+1621.7+82.6+1043.7+489.5+1835.3+427.5+91.3+190+524+63.3+11.3+68.3+293.9+953+327.8+2372.9+1</f>
        <v>12564.299999999996</v>
      </c>
      <c r="E95" s="107">
        <f>D95/D150*100</f>
        <v>5.150194008963844</v>
      </c>
      <c r="F95" s="110">
        <f t="shared" si="10"/>
        <v>66.54150270894345</v>
      </c>
      <c r="G95" s="106">
        <f>D95/C95*100</f>
        <v>20.982289727039678</v>
      </c>
      <c r="H95" s="112">
        <f t="shared" si="11"/>
        <v>6317.600000000006</v>
      </c>
      <c r="I95" s="122">
        <f>C95-D95</f>
        <v>47316.200000000004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69.1+1043.7+68.3+1051.8+1</f>
        <v>2233.8999999999996</v>
      </c>
      <c r="E96" s="117">
        <f>D96/D95*100</f>
        <v>17.779741012233078</v>
      </c>
      <c r="F96" s="118">
        <f t="shared" si="10"/>
        <v>79.0453274831039</v>
      </c>
      <c r="G96" s="119">
        <f>D96/C96*100</f>
        <v>21.22107383060379</v>
      </c>
      <c r="H96" s="123">
        <f t="shared" si="11"/>
        <v>592.2000000000003</v>
      </c>
      <c r="I96" s="124">
        <f>C96-D96</f>
        <v>8292.9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3495.3</v>
      </c>
      <c r="C102" s="92">
        <f>12999.2-348</f>
        <v>12651.2</v>
      </c>
      <c r="D102" s="79">
        <f>139.4+4+202+15.3+32.9+18.1+0.4+4+39.7+141.6+9.9+31.3+27.6+1.1+399+127.2+7.6+63.2</f>
        <v>1264.3</v>
      </c>
      <c r="E102" s="19">
        <f>D102/D150*100</f>
        <v>0.5182453686662201</v>
      </c>
      <c r="F102" s="19">
        <f>D102/B102*100</f>
        <v>36.171430206277</v>
      </c>
      <c r="G102" s="19">
        <f aca="true" t="shared" si="12" ref="G102:G148">D102/C102*100</f>
        <v>9.993518401416464</v>
      </c>
      <c r="H102" s="79">
        <f aca="true" t="shared" si="13" ref="H102:H107">B102-D102</f>
        <v>2231</v>
      </c>
      <c r="I102" s="79">
        <f aca="true" t="shared" si="14" ref="I102:I148">C102-D102</f>
        <v>11386.900000000001</v>
      </c>
    </row>
    <row r="103" spans="1:9" ht="18">
      <c r="A103" s="23" t="s">
        <v>3</v>
      </c>
      <c r="B103" s="89">
        <v>35.4</v>
      </c>
      <c r="C103" s="87">
        <v>259.1</v>
      </c>
      <c r="D103" s="87"/>
      <c r="E103" s="83">
        <f>D103/D102*100</f>
        <v>0</v>
      </c>
      <c r="F103" s="103">
        <f>D103/B103*100</f>
        <v>0</v>
      </c>
      <c r="G103" s="83">
        <f>D103/C103*100</f>
        <v>0</v>
      </c>
      <c r="H103" s="87">
        <f t="shared" si="13"/>
        <v>35.4</v>
      </c>
      <c r="I103" s="87">
        <f t="shared" si="14"/>
        <v>259.1</v>
      </c>
    </row>
    <row r="104" spans="1:9" ht="18">
      <c r="A104" s="85" t="s">
        <v>49</v>
      </c>
      <c r="B104" s="74">
        <v>2967.9</v>
      </c>
      <c r="C104" s="44">
        <f>10720.8-348</f>
        <v>10372.8</v>
      </c>
      <c r="D104" s="44">
        <f>139.3+4+202+15.3-0.1+4+25.4+141.4+9.8+31.2+1.1+390.1+50+2+0.1+51.6</f>
        <v>1067.2</v>
      </c>
      <c r="E104" s="1">
        <f>D104/D102*100</f>
        <v>84.41034564581193</v>
      </c>
      <c r="F104" s="1">
        <f aca="true" t="shared" si="15" ref="F104:F148">D104/B104*100</f>
        <v>35.95808484113346</v>
      </c>
      <c r="G104" s="1">
        <f t="shared" si="12"/>
        <v>10.288446706771557</v>
      </c>
      <c r="H104" s="44">
        <f t="shared" si="13"/>
        <v>1900.7</v>
      </c>
      <c r="I104" s="44">
        <f t="shared" si="14"/>
        <v>9305.599999999999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197.0999999999999</v>
      </c>
      <c r="E106" s="84">
        <f>D106/D102*100</f>
        <v>15.589654354188081</v>
      </c>
      <c r="F106" s="84">
        <f t="shared" si="15"/>
        <v>40.06097560975608</v>
      </c>
      <c r="G106" s="84">
        <f t="shared" si="12"/>
        <v>9.760808200861675</v>
      </c>
      <c r="H106" s="124">
        <f>B106-D106</f>
        <v>294.9000000000001</v>
      </c>
      <c r="I106" s="124">
        <f t="shared" si="14"/>
        <v>1822.2000000000012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</v>
      </c>
      <c r="C107" s="81">
        <f>SUM(C108:C147)-C115-C119+C148-C139-C140-C109-C112-C122-C123-C137-C131-C129</f>
        <v>553374.9999999999</v>
      </c>
      <c r="D107" s="81">
        <f>SUM(D108:D147)-D115-D119+D148-D139-D140-D109-D112-D122-D123-D137-D131-D129</f>
        <v>45559.799999999996</v>
      </c>
      <c r="E107" s="82">
        <f>D107/D150*100</f>
        <v>18.67527908515325</v>
      </c>
      <c r="F107" s="82">
        <f>D107/B107*100</f>
        <v>51.878792571598396</v>
      </c>
      <c r="G107" s="82">
        <f t="shared" si="12"/>
        <v>8.23307883442512</v>
      </c>
      <c r="H107" s="81">
        <f t="shared" si="13"/>
        <v>42259.9</v>
      </c>
      <c r="I107" s="81">
        <f t="shared" si="14"/>
        <v>507815.1999999999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12.6+3.2+110.8+149.9+0.1+86+66</f>
        <v>428.6</v>
      </c>
      <c r="E108" s="6">
        <f>D108/D107*100</f>
        <v>0.9407416187077207</v>
      </c>
      <c r="F108" s="6">
        <f t="shared" si="15"/>
        <v>28.951634693326127</v>
      </c>
      <c r="G108" s="6">
        <f t="shared" si="12"/>
        <v>10.46488914933099</v>
      </c>
      <c r="H108" s="61">
        <f aca="true" t="shared" si="16" ref="H108:H148">B108-D108</f>
        <v>1051.8000000000002</v>
      </c>
      <c r="I108" s="61">
        <f t="shared" si="14"/>
        <v>3667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68.3+138.7+47.8+60.9</f>
        <v>315.7</v>
      </c>
      <c r="E109" s="1">
        <f>D109/D108*100</f>
        <v>73.6584227718152</v>
      </c>
      <c r="F109" s="1">
        <f t="shared" si="15"/>
        <v>29.424923105601636</v>
      </c>
      <c r="G109" s="1">
        <f t="shared" si="12"/>
        <v>11.986483408003643</v>
      </c>
      <c r="H109" s="44">
        <f t="shared" si="16"/>
        <v>757.2</v>
      </c>
      <c r="I109" s="44">
        <f t="shared" si="14"/>
        <v>2318.1000000000004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/>
      <c r="E110" s="6">
        <f>D110/D107*100</f>
        <v>0</v>
      </c>
      <c r="F110" s="6">
        <f>D110/B110*100</f>
        <v>0</v>
      </c>
      <c r="G110" s="6">
        <f t="shared" si="12"/>
        <v>0</v>
      </c>
      <c r="H110" s="61">
        <f t="shared" si="16"/>
        <v>346.9</v>
      </c>
      <c r="I110" s="61">
        <f t="shared" si="14"/>
        <v>1175.4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136.4+40+10+2+0.1+10.6+142+54.3+10.6+6.6</f>
        <v>412.6000000000001</v>
      </c>
      <c r="E114" s="6">
        <f>D114/D107*100</f>
        <v>0.9056229395212448</v>
      </c>
      <c r="F114" s="6">
        <f t="shared" si="15"/>
        <v>49.03731875445687</v>
      </c>
      <c r="G114" s="6">
        <f t="shared" si="12"/>
        <v>14.152431913288058</v>
      </c>
      <c r="H114" s="61">
        <f t="shared" si="16"/>
        <v>428.7999999999999</v>
      </c>
      <c r="I114" s="61">
        <f t="shared" si="14"/>
        <v>2502.8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</f>
        <v>89.30000000000001</v>
      </c>
      <c r="E118" s="6">
        <f>D118/D107*100</f>
        <v>0.1960061282095181</v>
      </c>
      <c r="F118" s="6">
        <f t="shared" si="15"/>
        <v>65.85545722713866</v>
      </c>
      <c r="G118" s="6">
        <f t="shared" si="12"/>
        <v>21.12109744560076</v>
      </c>
      <c r="H118" s="61">
        <f t="shared" si="16"/>
        <v>46.29999999999998</v>
      </c>
      <c r="I118" s="61">
        <f t="shared" si="14"/>
        <v>333.5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</f>
        <v>78.1</v>
      </c>
      <c r="E119" s="1">
        <f>D119/D118*100</f>
        <v>87.45800671892495</v>
      </c>
      <c r="F119" s="1">
        <f t="shared" si="15"/>
        <v>66.69513236549957</v>
      </c>
      <c r="G119" s="1">
        <f t="shared" si="12"/>
        <v>22.225384177575414</v>
      </c>
      <c r="H119" s="44">
        <f t="shared" si="16"/>
        <v>39</v>
      </c>
      <c r="I119" s="44">
        <f t="shared" si="14"/>
        <v>273.29999999999995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</f>
        <v>7972.7</v>
      </c>
      <c r="E124" s="17">
        <f>D124/D107*100</f>
        <v>17.499418346875974</v>
      </c>
      <c r="F124" s="6">
        <f t="shared" si="15"/>
        <v>71.95123051792757</v>
      </c>
      <c r="G124" s="6">
        <f t="shared" si="12"/>
        <v>18.320044118660814</v>
      </c>
      <c r="H124" s="61">
        <f t="shared" si="16"/>
        <v>3108.000000000001</v>
      </c>
      <c r="I124" s="61">
        <f t="shared" si="14"/>
        <v>35546.3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695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6.5+6.7+0.9+10.2+6.4+2.4</f>
        <v>33.099999999999994</v>
      </c>
      <c r="E128" s="17">
        <f>D128/D107*100</f>
        <v>0.0726517675670218</v>
      </c>
      <c r="F128" s="6">
        <f t="shared" si="15"/>
        <v>8.164775530340403</v>
      </c>
      <c r="G128" s="6">
        <f t="shared" si="12"/>
        <v>2.6410276869065665</v>
      </c>
      <c r="H128" s="61">
        <f t="shared" si="16"/>
        <v>372.29999999999995</v>
      </c>
      <c r="I128" s="61">
        <f t="shared" si="14"/>
        <v>1220.2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</f>
        <v>12.8</v>
      </c>
      <c r="E129" s="1">
        <f>D129/D128*100</f>
        <v>38.67069486404835</v>
      </c>
      <c r="F129" s="1">
        <f>D129/B129*100</f>
        <v>12.260536398467432</v>
      </c>
      <c r="G129" s="1">
        <f t="shared" si="12"/>
        <v>2.78503046127067</v>
      </c>
      <c r="H129" s="44">
        <f t="shared" si="16"/>
        <v>91.60000000000001</v>
      </c>
      <c r="I129" s="44">
        <f t="shared" si="14"/>
        <v>446.8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</f>
        <v>3.8</v>
      </c>
      <c r="E134" s="17">
        <f>D134/D107*100</f>
        <v>0.008340686306788001</v>
      </c>
      <c r="F134" s="6">
        <f t="shared" si="15"/>
        <v>14.022140221402212</v>
      </c>
      <c r="G134" s="6">
        <f t="shared" si="12"/>
        <v>3.515263644773358</v>
      </c>
      <c r="H134" s="61">
        <f t="shared" si="16"/>
        <v>23.3</v>
      </c>
      <c r="I134" s="61">
        <f t="shared" si="14"/>
        <v>104.3</v>
      </c>
    </row>
    <row r="135" spans="1:9" s="2" customFormat="1" ht="37.5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0.5+1.3+15.9+33.5</f>
        <v>51.2</v>
      </c>
      <c r="E136" s="17">
        <f>D136/D107*100</f>
        <v>0.11237977339672257</v>
      </c>
      <c r="F136" s="6">
        <f t="shared" si="15"/>
        <v>34.64140730717185</v>
      </c>
      <c r="G136" s="6">
        <f>D136/C136*100</f>
        <v>13.431269674711437</v>
      </c>
      <c r="H136" s="61">
        <f t="shared" si="16"/>
        <v>96.60000000000001</v>
      </c>
      <c r="I136" s="61">
        <f t="shared" si="14"/>
        <v>330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f>15.9+33.5</f>
        <v>49.4</v>
      </c>
      <c r="E137" s="103">
        <f>D137/D136*100</f>
        <v>96.48437499999999</v>
      </c>
      <c r="F137" s="1">
        <f t="shared" si="15"/>
        <v>40.82644628099173</v>
      </c>
      <c r="G137" s="1">
        <f>D137/C137*100</f>
        <v>16.138516824567134</v>
      </c>
      <c r="H137" s="44">
        <f t="shared" si="16"/>
        <v>71.6</v>
      </c>
      <c r="I137" s="44">
        <f t="shared" si="14"/>
        <v>256.70000000000005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</f>
        <v>183.40000000000003</v>
      </c>
      <c r="E138" s="17">
        <f>D138/D107*100</f>
        <v>0.40254786017497896</v>
      </c>
      <c r="F138" s="6">
        <f t="shared" si="15"/>
        <v>51.67652859960553</v>
      </c>
      <c r="G138" s="6">
        <f t="shared" si="12"/>
        <v>13.124373837126093</v>
      </c>
      <c r="H138" s="61">
        <f t="shared" si="16"/>
        <v>171.49999999999994</v>
      </c>
      <c r="I138" s="61">
        <f t="shared" si="14"/>
        <v>1214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</f>
        <v>170.20000000000002</v>
      </c>
      <c r="E139" s="1">
        <f>D139/D138*100</f>
        <v>92.80261723009814</v>
      </c>
      <c r="F139" s="1">
        <f aca="true" t="shared" si="17" ref="F139:F147">D139/B139*100</f>
        <v>65.56240369799691</v>
      </c>
      <c r="G139" s="1">
        <f t="shared" si="12"/>
        <v>16.00376116596145</v>
      </c>
      <c r="H139" s="44">
        <f t="shared" si="16"/>
        <v>89.4</v>
      </c>
      <c r="I139" s="44">
        <f t="shared" si="14"/>
        <v>893.3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</f>
        <v>6.6</v>
      </c>
      <c r="E140" s="1">
        <f>D140/D138*100</f>
        <v>3.5986913849509263</v>
      </c>
      <c r="F140" s="1">
        <f t="shared" si="17"/>
        <v>30.985915492957744</v>
      </c>
      <c r="G140" s="1">
        <f>D140/C140*100</f>
        <v>17.599999999999998</v>
      </c>
      <c r="H140" s="44">
        <f t="shared" si="16"/>
        <v>14.700000000000001</v>
      </c>
      <c r="I140" s="44">
        <f t="shared" si="14"/>
        <v>30.9</v>
      </c>
    </row>
    <row r="141" spans="1:9" s="2" customFormat="1" ht="56.25">
      <c r="A141" s="18" t="s">
        <v>110</v>
      </c>
      <c r="B141" s="73"/>
      <c r="C141" s="53">
        <v>200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200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</f>
        <v>15430.8</v>
      </c>
      <c r="C143" s="53">
        <f>67967+150-2500</f>
        <v>65617</v>
      </c>
      <c r="D143" s="76">
        <f>2189.1+2579.7+68.9+525.7+232.8+205.1+14+182+44.6+100.3+189.9+11.2</f>
        <v>6343.299999999999</v>
      </c>
      <c r="E143" s="17">
        <f>D143/D107*100</f>
        <v>13.923019855223245</v>
      </c>
      <c r="F143" s="99">
        <f t="shared" si="17"/>
        <v>41.10804365295383</v>
      </c>
      <c r="G143" s="6">
        <f t="shared" si="12"/>
        <v>9.667159425148968</v>
      </c>
      <c r="H143" s="61">
        <f t="shared" si="16"/>
        <v>9087.5</v>
      </c>
      <c r="I143" s="61">
        <f t="shared" si="14"/>
        <v>59273.7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/>
      <c r="E145" s="17">
        <f>D145/D107*100</f>
        <v>0</v>
      </c>
      <c r="F145" s="128">
        <f t="shared" si="17"/>
        <v>0</v>
      </c>
      <c r="G145" s="6">
        <f t="shared" si="12"/>
        <v>0</v>
      </c>
      <c r="H145" s="61">
        <f t="shared" si="16"/>
        <v>64.1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</f>
        <v>1734</v>
      </c>
      <c r="E146" s="17">
        <f>D146/D107*100</f>
        <v>3.8059868568343145</v>
      </c>
      <c r="F146" s="99">
        <f t="shared" si="17"/>
        <v>60.70790883310576</v>
      </c>
      <c r="G146" s="6">
        <f t="shared" si="12"/>
        <v>16.434772718656408</v>
      </c>
      <c r="H146" s="61">
        <f t="shared" si="16"/>
        <v>1122.3000000000002</v>
      </c>
      <c r="I146" s="61">
        <f t="shared" si="14"/>
        <v>8816.8</v>
      </c>
      <c r="K146" s="38"/>
      <c r="L146" s="38"/>
    </row>
    <row r="147" spans="1:12" s="2" customFormat="1" ht="19.5" customHeight="1">
      <c r="A147" s="16" t="s">
        <v>51</v>
      </c>
      <c r="B147" s="73">
        <f>42349.6+4476.3</f>
        <v>46825.9</v>
      </c>
      <c r="C147" s="53">
        <f>376354.8-1000+14285.9</f>
        <v>389640.7</v>
      </c>
      <c r="D147" s="76">
        <f>4905.7+9487.9+9000</f>
        <v>23393.6</v>
      </c>
      <c r="E147" s="17">
        <f>D147/D107*100</f>
        <v>51.347020838546264</v>
      </c>
      <c r="F147" s="6">
        <f t="shared" si="17"/>
        <v>49.95867671523665</v>
      </c>
      <c r="G147" s="6">
        <f t="shared" si="12"/>
        <v>6.0038902506847975</v>
      </c>
      <c r="H147" s="61">
        <f t="shared" si="16"/>
        <v>23432.300000000003</v>
      </c>
      <c r="I147" s="61">
        <f t="shared" si="14"/>
        <v>366247.10000000003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</f>
        <v>4914.2</v>
      </c>
      <c r="E148" s="17">
        <f>D148/D107*100</f>
        <v>10.78626332863621</v>
      </c>
      <c r="F148" s="6">
        <f t="shared" si="15"/>
        <v>66.66666666666666</v>
      </c>
      <c r="G148" s="6">
        <f t="shared" si="12"/>
        <v>16.666666666666664</v>
      </c>
      <c r="H148" s="61">
        <f t="shared" si="16"/>
        <v>2457.1000000000004</v>
      </c>
      <c r="I148" s="61">
        <f t="shared" si="14"/>
        <v>24571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</v>
      </c>
      <c r="C149" s="77">
        <f>C43+C69+C72+C77+C79+C87+C102+C107+C100+C84+C98</f>
        <v>578037.6999999998</v>
      </c>
      <c r="D149" s="53">
        <f>D43+D69+D72+D77+D79+D87+D102+D107+D100+D84+D98</f>
        <v>47173.2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243957.8</v>
      </c>
      <c r="E150" s="31">
        <v>100</v>
      </c>
      <c r="F150" s="3">
        <f>D150/B150*100</f>
        <v>53.67496168946963</v>
      </c>
      <c r="G150" s="3">
        <f aca="true" t="shared" si="18" ref="G150:G156">D150/C150*100</f>
        <v>12.98779191917385</v>
      </c>
      <c r="H150" s="47">
        <f aca="true" t="shared" si="19" ref="H150:H156">B150-D150</f>
        <v>210551.7</v>
      </c>
      <c r="I150" s="47">
        <f aca="true" t="shared" si="20" ref="I150:I156">C150-D150</f>
        <v>1634404.5999999999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171599.2</v>
      </c>
      <c r="C151" s="60">
        <f>C8+C20+C34+C52+C60+C91+C115+C119+C46+C139+C131+C103</f>
        <v>722894.7</v>
      </c>
      <c r="D151" s="60">
        <f>D8+D20+D34+D52+D60+D91+D115+D119+D46+D139+D131+D103</f>
        <v>99216.9</v>
      </c>
      <c r="E151" s="6">
        <f>D151/D150*100</f>
        <v>40.669697791995176</v>
      </c>
      <c r="F151" s="6">
        <f aca="true" t="shared" si="21" ref="F151:F156">D151/B151*100</f>
        <v>57.81897584604123</v>
      </c>
      <c r="G151" s="6">
        <f t="shared" si="18"/>
        <v>13.724945002363414</v>
      </c>
      <c r="H151" s="61">
        <f t="shared" si="19"/>
        <v>72382.30000000002</v>
      </c>
      <c r="I151" s="72">
        <f t="shared" si="20"/>
        <v>623677.7999999999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49801.20000000001</v>
      </c>
      <c r="C152" s="61">
        <f>C11+C23+C36+C55+C62+C92+C49+C140+C109+C112+C96+C137</f>
        <v>102336.00000000003</v>
      </c>
      <c r="D152" s="61">
        <f>D11+D23+D36+D55+D62+D92+D49+D140+D109+D112+D96+D137</f>
        <v>20316.6</v>
      </c>
      <c r="E152" s="6">
        <f>D152/D150*100</f>
        <v>8.327915729687675</v>
      </c>
      <c r="F152" s="6">
        <f t="shared" si="21"/>
        <v>40.795402520421185</v>
      </c>
      <c r="G152" s="6">
        <f t="shared" si="18"/>
        <v>19.852837711069412</v>
      </c>
      <c r="H152" s="61">
        <f t="shared" si="19"/>
        <v>29484.600000000013</v>
      </c>
      <c r="I152" s="72">
        <f t="shared" si="20"/>
        <v>82019.40000000002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4475.5</v>
      </c>
      <c r="E153" s="6">
        <f>D153/D150*100</f>
        <v>1.8345385964293823</v>
      </c>
      <c r="F153" s="6">
        <f t="shared" si="21"/>
        <v>51.67596152735923</v>
      </c>
      <c r="G153" s="6">
        <f t="shared" si="18"/>
        <v>15.603754244792936</v>
      </c>
      <c r="H153" s="61">
        <f t="shared" si="19"/>
        <v>4185.199999999999</v>
      </c>
      <c r="I153" s="72">
        <f t="shared" si="20"/>
        <v>24206.7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6862.7</v>
      </c>
      <c r="C154" s="60">
        <f>C12+C24+C104+C63+C38+C93+C129+C56</f>
        <v>29184.599999999995</v>
      </c>
      <c r="D154" s="60">
        <f>D12+D24+D104+D63+D38+D93+D129+D56</f>
        <v>3406.1000000000004</v>
      </c>
      <c r="E154" s="6">
        <f>D154/D150*100</f>
        <v>1.3961840941343138</v>
      </c>
      <c r="F154" s="6">
        <f t="shared" si="21"/>
        <v>49.63206901073922</v>
      </c>
      <c r="G154" s="6">
        <f t="shared" si="18"/>
        <v>11.670881218176712</v>
      </c>
      <c r="H154" s="61">
        <f t="shared" si="19"/>
        <v>3456.5999999999995</v>
      </c>
      <c r="I154" s="72">
        <f t="shared" si="20"/>
        <v>25778.499999999993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24.7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217560.99999999994</v>
      </c>
      <c r="C156" s="78">
        <f>C150-C151-C152-C153-C154-C155</f>
        <v>995078</v>
      </c>
      <c r="D156" s="78">
        <f>D150-D151-D152-D153-D154-D155</f>
        <v>116542.69999999998</v>
      </c>
      <c r="E156" s="36">
        <f>D156/D150*100</f>
        <v>47.77166378775345</v>
      </c>
      <c r="F156" s="36">
        <f t="shared" si="21"/>
        <v>53.5678269542795</v>
      </c>
      <c r="G156" s="36">
        <f t="shared" si="18"/>
        <v>11.711916050802046</v>
      </c>
      <c r="H156" s="127">
        <f t="shared" si="19"/>
        <v>101018.29999999996</v>
      </c>
      <c r="I156" s="127">
        <f t="shared" si="20"/>
        <v>878535.3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243957.8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243957.8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2017-03-03T14:08:45Z</cp:lastPrinted>
  <dcterms:created xsi:type="dcterms:W3CDTF">2000-06-20T04:48:00Z</dcterms:created>
  <dcterms:modified xsi:type="dcterms:W3CDTF">2017-03-06T06:26:56Z</dcterms:modified>
  <cp:category/>
  <cp:version/>
  <cp:contentType/>
  <cp:contentStatus/>
</cp:coreProperties>
</file>